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Users\CPGI\Documents\Licitações\2025\Processo Licitatório 04.2025 - Manutenção Aterro Sanitário\"/>
    </mc:Choice>
  </mc:AlternateContent>
  <xr:revisionPtr revIDLastSave="0" documentId="8_{56FC77F4-4966-425D-B39C-63E7D55218DE}" xr6:coauthVersionLast="47" xr6:coauthVersionMax="47" xr10:uidLastSave="{00000000-0000-0000-0000-000000000000}"/>
  <bookViews>
    <workbookView xWindow="-120" yWindow="-120" windowWidth="24240" windowHeight="13140" tabRatio="598" xr2:uid="{127F53D3-F4CE-4AA2-872F-36AEF293516F}"/>
  </bookViews>
  <sheets>
    <sheet name="Planilha orçamentária p preench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69" i="7" l="1"/>
  <c r="P74" i="7" l="1"/>
  <c r="K6" i="7"/>
  <c r="K8" i="7"/>
  <c r="K10" i="7"/>
  <c r="G71" i="7"/>
  <c r="K66" i="7"/>
  <c r="K65" i="7"/>
  <c r="K63" i="7"/>
  <c r="K62" i="7"/>
  <c r="K61" i="7"/>
  <c r="K60" i="7"/>
  <c r="K59" i="7"/>
  <c r="K58" i="7"/>
  <c r="K57" i="7"/>
  <c r="K56" i="7"/>
  <c r="K55" i="7"/>
  <c r="K54" i="7"/>
  <c r="K53" i="7"/>
  <c r="K52" i="7"/>
  <c r="K51" i="7"/>
  <c r="K50" i="7"/>
  <c r="K49" i="7"/>
  <c r="K48" i="7"/>
  <c r="K47" i="7"/>
  <c r="K46" i="7"/>
  <c r="K45" i="7"/>
  <c r="K44" i="7"/>
  <c r="K42" i="7"/>
  <c r="K41" i="7"/>
  <c r="K40" i="7"/>
  <c r="K39" i="7"/>
  <c r="K38" i="7"/>
  <c r="K37" i="7"/>
  <c r="K36" i="7"/>
  <c r="K34" i="7"/>
  <c r="K33" i="7"/>
  <c r="K32" i="7"/>
  <c r="K31" i="7"/>
  <c r="K30" i="7"/>
  <c r="K29" i="7"/>
  <c r="K28" i="7"/>
  <c r="K27" i="7"/>
  <c r="K26" i="7"/>
  <c r="K25" i="7"/>
  <c r="K24" i="7"/>
  <c r="K23" i="7"/>
  <c r="K21" i="7"/>
  <c r="K20" i="7"/>
  <c r="K19" i="7"/>
  <c r="K18" i="7"/>
  <c r="K17" i="7"/>
  <c r="K16" i="7"/>
  <c r="K15" i="7"/>
  <c r="K14" i="7"/>
  <c r="K13" i="7"/>
  <c r="K11" i="7"/>
  <c r="K9" i="7"/>
  <c r="K7" i="7"/>
  <c r="K5" i="7"/>
  <c r="K4" i="7"/>
  <c r="K12" i="7" l="1"/>
  <c r="K43" i="7"/>
  <c r="K22" i="7"/>
  <c r="K35" i="7"/>
  <c r="K3" i="7"/>
  <c r="K64" i="7"/>
  <c r="P71" i="7" l="1"/>
  <c r="P72" i="7"/>
  <c r="P70" i="7" l="1"/>
  <c r="P73" i="7" s="1"/>
  <c r="P75" i="7" s="1"/>
  <c r="H71" i="7" s="1"/>
  <c r="J71" i="7" s="1"/>
  <c r="E72" i="7"/>
  <c r="I71" i="7"/>
</calcChain>
</file>

<file path=xl/sharedStrings.xml><?xml version="1.0" encoding="utf-8"?>
<sst xmlns="http://schemas.openxmlformats.org/spreadsheetml/2006/main" count="211" uniqueCount="163">
  <si>
    <t>ITEM</t>
  </si>
  <si>
    <t>DISCRIMINAÇÃO</t>
  </si>
  <si>
    <t>UNID.</t>
  </si>
  <si>
    <t>VALOR (R$) UNITÁRIO</t>
  </si>
  <si>
    <t>BDI</t>
  </si>
  <si>
    <t>1.1</t>
  </si>
  <si>
    <t>1.2</t>
  </si>
  <si>
    <t>1.3</t>
  </si>
  <si>
    <t>1.4</t>
  </si>
  <si>
    <t>1.5</t>
  </si>
  <si>
    <t>1.6</t>
  </si>
  <si>
    <t>Encarregado com encargos complementares, s/EPI's</t>
  </si>
  <si>
    <t>EPI's</t>
  </si>
  <si>
    <t>2.1</t>
  </si>
  <si>
    <t>2.2</t>
  </si>
  <si>
    <t>2.3</t>
  </si>
  <si>
    <t>Protetor solar - Fps 50 - 200 ml</t>
  </si>
  <si>
    <t>2.4</t>
  </si>
  <si>
    <t>Boné simples</t>
  </si>
  <si>
    <t>2.5</t>
  </si>
  <si>
    <t>2.6</t>
  </si>
  <si>
    <t>Máquinas/equipamentos</t>
  </si>
  <si>
    <t>3.1</t>
  </si>
  <si>
    <t>Escavadeira hidráulica sobre esteira, 17 T, Potência 111 HP (excluso operador)</t>
  </si>
  <si>
    <t>3.2</t>
  </si>
  <si>
    <t>Escavadeira hidraulica sobre esteira, 17 T, Potência 111 HP (excluso operador)</t>
  </si>
  <si>
    <t>3.3</t>
  </si>
  <si>
    <t>3.4</t>
  </si>
  <si>
    <t>Veículo de apoio utilitário (incluso mão de obra, combustível, manutenção, depreciação e juros).</t>
  </si>
  <si>
    <t>Materiais/serviços</t>
  </si>
  <si>
    <t>4.1</t>
  </si>
  <si>
    <t>4.2</t>
  </si>
  <si>
    <t>4.3</t>
  </si>
  <si>
    <t>4.4</t>
  </si>
  <si>
    <t>4.5</t>
  </si>
  <si>
    <t>4.6</t>
  </si>
  <si>
    <t>Escada hidraulica em alvenaria (largura interna de 0,5 m, extensão aproximada de 5,0 m, altura do degrau 0,3 m, altura do fechamento lateral de 0,5 m), com Revestimento e comprimento de 3 metros</t>
  </si>
  <si>
    <t>Tela de aço soldada nervurada CA-60, Q- 138, (2,20 kg/m2), 4,2 mm, malha 10 x 10 cm, para armação dos drenos de gás</t>
  </si>
  <si>
    <t>Roçagem com roçadeira costal a gasolina, incluso manutenção e combustível</t>
  </si>
  <si>
    <t>5.1</t>
  </si>
  <si>
    <t>5.2</t>
  </si>
  <si>
    <t>3.5</t>
  </si>
  <si>
    <t>3.6</t>
  </si>
  <si>
    <t>Operador de escavadeira com encargos complementares, s/EPI's</t>
  </si>
  <si>
    <t>1.7</t>
  </si>
  <si>
    <t>Operador de trator de esteira com encargos complementares, s/EPI's</t>
  </si>
  <si>
    <t>Motorista categoria D com encargos complementares, s/EPI's</t>
  </si>
  <si>
    <t>Trator de esteiras, potência 125 HP, peso operacional 12,9 t, com lâmina 2,7 m3 - (incluso combustível, manutenção, depreciação e juros) CHP DIURNO</t>
  </si>
  <si>
    <t>Manilha concreto armado para drenagem de biogás (600 mm)</t>
  </si>
  <si>
    <t>Brita nº 4</t>
  </si>
  <si>
    <t>Limpeza da fossa séptica</t>
  </si>
  <si>
    <t>Sistema de abastecimento de água potável (fornecimento de água em galão, incluindo instalação de 1 (um) bebedouro com filtro e opções de água gelada e natural na área administrativa)</t>
  </si>
  <si>
    <t>Certificação/Calibragem/Manutenção da balança/Taxa inmetro</t>
  </si>
  <si>
    <t>Luva de segurança</t>
  </si>
  <si>
    <t>Calçado de segurança</t>
  </si>
  <si>
    <t>Jaqueta refletiva (frio)</t>
  </si>
  <si>
    <t>Ferramentas</t>
  </si>
  <si>
    <t>Enxada com cabo</t>
  </si>
  <si>
    <t>Foice com cabo</t>
  </si>
  <si>
    <t>Rastelo com cabo</t>
  </si>
  <si>
    <t>Carrinho de mão</t>
  </si>
  <si>
    <t>Cavadeira com cabo</t>
  </si>
  <si>
    <t>Pá com cabo</t>
  </si>
  <si>
    <t>Chibanca</t>
  </si>
  <si>
    <t>Turqueza</t>
  </si>
  <si>
    <t>Martelo</t>
  </si>
  <si>
    <t>Pé de cabra</t>
  </si>
  <si>
    <t>Alicate</t>
  </si>
  <si>
    <t>3.7</t>
  </si>
  <si>
    <t>3.8</t>
  </si>
  <si>
    <t>3.9</t>
  </si>
  <si>
    <t>3.10</t>
  </si>
  <si>
    <t>3.11</t>
  </si>
  <si>
    <t>3.12</t>
  </si>
  <si>
    <t>Enxadão com cabo</t>
  </si>
  <si>
    <t>2.7</t>
  </si>
  <si>
    <t>2.8</t>
  </si>
  <si>
    <t>5.3</t>
  </si>
  <si>
    <t>5.4</t>
  </si>
  <si>
    <t>5.5</t>
  </si>
  <si>
    <t>5.6</t>
  </si>
  <si>
    <t>5.7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</si>
  <si>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</si>
  <si>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</si>
  <si>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</si>
  <si>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</si>
  <si>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</si>
  <si>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</si>
  <si>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</si>
  <si>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</si>
  <si>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</si>
  <si>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</si>
  <si>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6.1</t>
  </si>
  <si>
    <t>mês</t>
  </si>
  <si>
    <t>Sinalização e Acessos (placas, cones, cerquites, fitas zebradas, caminhos seguros (acesso para coleta e monitoramento ambiental)</t>
  </si>
  <si>
    <t>Regularização de superfície de leito carroçável mecanizada, com a limpeza de trechos adjacentes com retroescavadeira (estradas, canaletas, cacimbas, rampas e manutenções em geral).</t>
  </si>
  <si>
    <t>Canaleta concreto simples, tipo meia- cana, d= 40 cm (Assentamento, limpeza e manutenção)</t>
  </si>
  <si>
    <t>5.19</t>
  </si>
  <si>
    <t>5.20</t>
  </si>
  <si>
    <t>5.21</t>
  </si>
  <si>
    <t>ART CREA</t>
  </si>
  <si>
    <t>1.8</t>
  </si>
  <si>
    <t>Calça de brim refletiva</t>
  </si>
  <si>
    <t>Camisa de brim refletiva</t>
  </si>
  <si>
    <t>Capa de chuva refletiva</t>
  </si>
  <si>
    <t>Perneira</t>
  </si>
  <si>
    <t>2.9</t>
  </si>
  <si>
    <t>Engenheiro Civil ou Sanitarista com encargos complementares e c/ EPI's</t>
  </si>
  <si>
    <t>Vigias com encargos complementares (diurno)</t>
  </si>
  <si>
    <t>Vigias com encargos complementares (noturno)</t>
  </si>
  <si>
    <t>Geotextil não tecido agulhado de filamento contínuos 100% poliester, resitencia a tração = 16 KN/M</t>
  </si>
  <si>
    <t>Execução de Bacia de acumulação de água (jusante), incluindo o transporte de bota fora com distância de até 5 km</t>
  </si>
  <si>
    <t>Tubo dreno, corrugado, espiralado, flexivel, perfurado, em polietileno de alta densidade (PEAD), DN 200 MM, 8" para drenagem - em barra (Norma DNIT 093/2006 - EM)</t>
  </si>
  <si>
    <t>Escavação vertical a céu aberto, em obras de infraestrutura, incluindo carga, descarga e transporte, em solo de 1ª categoria com escavadeira hidráulica (0,8 m³ / 111 HP) Frota de 3 caminhões basculantes de 14 m³, DMT até 1 km e velocidade média 14 Km/h). AF_05/2020</t>
  </si>
  <si>
    <t>6.3</t>
  </si>
  <si>
    <t>Funcionários para operação do aterro sanitário</t>
  </si>
  <si>
    <t>PLANILHA ORÇAMENTÁRIA</t>
  </si>
  <si>
    <t>h/mês</t>
  </si>
  <si>
    <t>SUBTOTAL</t>
  </si>
  <si>
    <t>VALOR</t>
  </si>
  <si>
    <t xml:space="preserve">QUANT. </t>
  </si>
  <si>
    <t>unidade/mês</t>
  </si>
  <si>
    <t>Par/ano</t>
  </si>
  <si>
    <t>unidade/ano</t>
  </si>
  <si>
    <t>CHP/mês</t>
  </si>
  <si>
    <t>CHI/mês</t>
  </si>
  <si>
    <t>m²/ano</t>
  </si>
  <si>
    <t>m³/ano</t>
  </si>
  <si>
    <t>m/ano</t>
  </si>
  <si>
    <t>viagens/ano</t>
  </si>
  <si>
    <t>UNIDADE</t>
  </si>
  <si>
    <t>DESCRIÇÃO DOS SERVIÇOS</t>
  </si>
  <si>
    <t>VALOR TONELADA</t>
  </si>
  <si>
    <t>VALOR MENSAL</t>
  </si>
  <si>
    <t>VALOR TOTAL</t>
  </si>
  <si>
    <t>Tonelada</t>
  </si>
  <si>
    <t>QUANT. MENSAL</t>
  </si>
  <si>
    <t>Contratação de empresa especializada para operação e manutenção de atividades e de equipamentos no aterro sanitário consorciado CPGI pertencente e instalado no município de Andradas/MG, nos termos do Edital.</t>
  </si>
  <si>
    <t>TOTAL GERAL</t>
  </si>
  <si>
    <t>QUANT. ANUAL</t>
  </si>
  <si>
    <t>Taxas/laudos/análises laboratoriais</t>
  </si>
  <si>
    <t>GASTOS ANUAIS</t>
  </si>
  <si>
    <t>TOTAL MENSAL (EM 12x)</t>
  </si>
  <si>
    <t>TOTAL FUNCIONÁRIO + MÁQUINA (MÊS)</t>
  </si>
  <si>
    <t>TOTAL GLOBAL ANUAL</t>
  </si>
  <si>
    <t>TOTAL GLOBAL MENSAL</t>
  </si>
  <si>
    <t>TONELADA PREVISTA</t>
  </si>
  <si>
    <t>VALOR FINAL</t>
  </si>
  <si>
    <t>(*) Orçamentos que já contemplam o BDI</t>
  </si>
  <si>
    <t>Conjunto de Análises físico-quimicas para monitoramento de águas superficiais e águas subterrâneas dos poços de monitoramento (e solos em caso de poço seco)(*)</t>
  </si>
  <si>
    <t>Investigação de passivos ambientais (Análises preliminares e confirmatórias)(*)</t>
  </si>
  <si>
    <t>Levantamento planialtimétrico e cadastral - topografia(*)</t>
  </si>
  <si>
    <t>Monitoramento Geotécnico (atendimento à condicionante) - acompanhamento dos marcos superficiais e piezômetro (acrescido de topografia)(*)</t>
  </si>
  <si>
    <t>Sucção, transporte e destinação final do chorume para tratamento externo (caminhões tanque)(*)</t>
  </si>
  <si>
    <t>Grama esmeralda (em placas) com plantio(*)</t>
  </si>
  <si>
    <t>4.7</t>
  </si>
  <si>
    <t>Caminhão basculante 6 m3 toco, peso bruto total 16.000 kg, carga útil máxima 11.130 kg, distância entre eixos 5,36 m, potência 185 cv, inclusive caçamba metálica - chi diurno. af_06/2014</t>
  </si>
  <si>
    <t>Caminhão basculante 6 m3 toco, peso bruto total 16.000 kg, carga útil máxima 11.130 kg, distância entre eixos 5,36 m, potência 185 cv, inclusive caçamba metálica - chp diurno. af_06/2014</t>
  </si>
  <si>
    <t>Valor Total Estimado: R$</t>
  </si>
  <si>
    <t>Trator de esteiras, potência 125 HP, peso operacional 12,9 t, com lâmina 2,7 m3 - (incluso combustível, manutenção, depreciação e juros) CHI DIURNO</t>
  </si>
  <si>
    <t>Auxiliar de serviços gerais em aterro sanitário com encargos complementares, s/EPI's (operador de roçadeira)</t>
  </si>
  <si>
    <t>ADICIONAL DE INSALUBRIDADE</t>
  </si>
  <si>
    <t>ANDRADAS, 27 de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</si>
</sst>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0"/>
      <name val="Times New Roman"/>
      <family val="1"/>
    </font>
    <font>
      <sz val="2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9">
    <xf numFmtId="0" fontId="0" fillId="0" borderId="0" xfId="0"/>
    <xf numFmtId="0" fontId="0" fillId="0" borderId="0" xfId="0" applyAlignment="1">
      <alignment wrapText="1"/>
    </xf>
    <xf numFmtId="9" fontId="0" fillId="0" borderId="0" xfId="2" applyFont="1"/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4" fontId="2" fillId="0" borderId="5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4" fontId="2" fillId="0" borderId="1" xfId="1" applyFont="1" applyBorder="1" applyAlignment="1">
      <alignment horizontal="center" vertical="center" wrapText="1"/>
    </xf>
    <xf numFmtId="10" fontId="2" fillId="0" borderId="1" xfId="2" applyNumberFormat="1" applyFont="1" applyBorder="1" applyAlignment="1">
      <alignment horizontal="center" vertical="center" wrapText="1"/>
    </xf>
    <xf numFmtId="44" fontId="2" fillId="0" borderId="6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4" fontId="2" fillId="0" borderId="1" xfId="1" applyFont="1" applyBorder="1" applyAlignment="1">
      <alignment horizontal="center" vertical="center"/>
    </xf>
    <xf numFmtId="44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4" fontId="2" fillId="0" borderId="1" xfId="0" applyNumberFormat="1" applyFont="1" applyBorder="1" applyAlignment="1">
      <alignment horizontal="center" vertical="center"/>
    </xf>
    <xf numFmtId="44" fontId="2" fillId="0" borderId="13" xfId="0" applyNumberFormat="1" applyFont="1" applyBorder="1" applyAlignment="1">
      <alignment horizontal="center" vertical="center"/>
    </xf>
    <xf numFmtId="44" fontId="2" fillId="0" borderId="0" xfId="0" applyNumberFormat="1" applyFont="1" applyAlignment="1">
      <alignment horizontal="center" vertical="center"/>
    </xf>
    <xf numFmtId="44" fontId="2" fillId="0" borderId="0" xfId="1" applyFont="1" applyBorder="1" applyAlignment="1">
      <alignment horizontal="center" vertical="center"/>
    </xf>
    <xf numFmtId="44" fontId="2" fillId="0" borderId="0" xfId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44" fontId="2" fillId="0" borderId="11" xfId="0" applyNumberFormat="1" applyFont="1" applyBorder="1" applyAlignment="1">
      <alignment horizontal="center" vertical="center"/>
    </xf>
    <xf numFmtId="44" fontId="2" fillId="0" borderId="11" xfId="1" applyFont="1" applyBorder="1" applyAlignment="1">
      <alignment horizontal="center" vertical="center" wrapText="1"/>
    </xf>
    <xf numFmtId="44" fontId="2" fillId="0" borderId="12" xfId="0" applyNumberFormat="1" applyFont="1" applyBorder="1" applyAlignment="1">
      <alignment horizontal="center" vertical="center"/>
    </xf>
    <xf numFmtId="10" fontId="2" fillId="0" borderId="1" xfId="2" applyNumberFormat="1" applyFont="1" applyBorder="1" applyAlignment="1">
      <alignment horizontal="center" vertical="center"/>
    </xf>
    <xf numFmtId="10" fontId="2" fillId="0" borderId="0" xfId="2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10" fontId="2" fillId="0" borderId="11" xfId="2" applyNumberFormat="1" applyFont="1" applyBorder="1" applyAlignment="1">
      <alignment horizontal="center" vertical="center" wrapText="1"/>
    </xf>
    <xf numFmtId="44" fontId="2" fillId="0" borderId="2" xfId="1" applyFont="1" applyBorder="1" applyAlignment="1">
      <alignment horizontal="center" vertical="center" wrapText="1"/>
    </xf>
    <xf numFmtId="10" fontId="2" fillId="0" borderId="2" xfId="2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44" fontId="2" fillId="0" borderId="1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4" fontId="2" fillId="0" borderId="2" xfId="0" applyNumberFormat="1" applyFont="1" applyBorder="1" applyAlignment="1">
      <alignment horizontal="center" vertical="center"/>
    </xf>
    <xf numFmtId="44" fontId="2" fillId="0" borderId="2" xfId="1" applyFont="1" applyBorder="1" applyAlignment="1">
      <alignment horizontal="center" vertical="center"/>
    </xf>
    <xf numFmtId="44" fontId="2" fillId="0" borderId="5" xfId="0" applyNumberFormat="1" applyFont="1" applyBorder="1" applyAlignment="1">
      <alignment horizontal="center" vertical="center"/>
    </xf>
    <xf numFmtId="44" fontId="2" fillId="0" borderId="11" xfId="1" applyFont="1" applyBorder="1" applyAlignment="1">
      <alignment horizontal="center" vertical="center"/>
    </xf>
    <xf numFmtId="44" fontId="2" fillId="0" borderId="18" xfId="0" applyNumberFormat="1" applyFont="1" applyBorder="1" applyAlignment="1">
      <alignment horizontal="center" vertical="center"/>
    </xf>
    <xf numFmtId="10" fontId="2" fillId="0" borderId="2" xfId="2" applyNumberFormat="1" applyFont="1" applyBorder="1" applyAlignment="1">
      <alignment horizontal="center" vertical="center"/>
    </xf>
    <xf numFmtId="44" fontId="2" fillId="0" borderId="19" xfId="0" applyNumberFormat="1" applyFont="1" applyBorder="1" applyAlignment="1">
      <alignment horizontal="center" vertical="center"/>
    </xf>
    <xf numFmtId="10" fontId="2" fillId="0" borderId="11" xfId="2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9" fontId="3" fillId="0" borderId="8" xfId="2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44" fontId="4" fillId="3" borderId="20" xfId="0" applyNumberFormat="1" applyFont="1" applyFill="1" applyBorder="1" applyAlignment="1">
      <alignment horizontal="center" vertical="center"/>
    </xf>
    <xf numFmtId="9" fontId="4" fillId="3" borderId="20" xfId="2" applyFont="1" applyFill="1" applyBorder="1" applyAlignment="1">
      <alignment horizontal="center" vertical="center" wrapText="1"/>
    </xf>
    <xf numFmtId="44" fontId="4" fillId="3" borderId="20" xfId="1" applyFont="1" applyFill="1" applyBorder="1" applyAlignment="1">
      <alignment horizontal="center" vertical="center" wrapText="1"/>
    </xf>
    <xf numFmtId="44" fontId="4" fillId="3" borderId="15" xfId="0" applyNumberFormat="1" applyFont="1" applyFill="1" applyBorder="1" applyAlignment="1">
      <alignment horizontal="center" vertical="center"/>
    </xf>
    <xf numFmtId="0" fontId="2" fillId="0" borderId="14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wrapText="1"/>
    </xf>
    <xf numFmtId="44" fontId="2" fillId="0" borderId="26" xfId="0" applyNumberFormat="1" applyFont="1" applyBorder="1" applyAlignment="1">
      <alignment horizontal="center" vertical="center" wrapText="1"/>
    </xf>
    <xf numFmtId="44" fontId="2" fillId="0" borderId="17" xfId="0" applyNumberFormat="1" applyFont="1" applyBorder="1" applyAlignment="1">
      <alignment horizontal="center" vertical="center" wrapText="1"/>
    </xf>
    <xf numFmtId="44" fontId="2" fillId="0" borderId="28" xfId="0" applyNumberFormat="1" applyFont="1" applyBorder="1" applyAlignment="1">
      <alignment horizontal="center" vertical="center" wrapText="1"/>
    </xf>
    <xf numFmtId="44" fontId="2" fillId="0" borderId="27" xfId="0" applyNumberFormat="1" applyFont="1" applyBorder="1" applyAlignment="1">
      <alignment horizontal="center" vertical="center" wrapText="1"/>
    </xf>
    <xf numFmtId="1" fontId="2" fillId="0" borderId="17" xfId="0" applyNumberFormat="1" applyFont="1" applyBorder="1" applyAlignment="1">
      <alignment horizontal="center" vertical="center" wrapText="1"/>
    </xf>
    <xf numFmtId="44" fontId="4" fillId="3" borderId="22" xfId="1" applyFont="1" applyFill="1" applyBorder="1" applyAlignment="1">
      <alignment horizontal="center" vertical="center" wrapText="1"/>
    </xf>
    <xf numFmtId="44" fontId="2" fillId="0" borderId="5" xfId="1" applyFont="1" applyBorder="1" applyAlignment="1">
      <alignment horizontal="center" vertical="center" wrapText="1"/>
    </xf>
    <xf numFmtId="44" fontId="2" fillId="0" borderId="6" xfId="1" applyFont="1" applyBorder="1" applyAlignment="1">
      <alignment horizontal="center" vertical="center" wrapText="1"/>
    </xf>
    <xf numFmtId="44" fontId="2" fillId="0" borderId="6" xfId="1" applyFont="1" applyBorder="1" applyAlignment="1">
      <alignment horizontal="center" vertical="center"/>
    </xf>
    <xf numFmtId="44" fontId="2" fillId="0" borderId="12" xfId="1" applyFont="1" applyBorder="1" applyAlignment="1">
      <alignment horizontal="center" vertical="center" wrapText="1"/>
    </xf>
    <xf numFmtId="44" fontId="2" fillId="0" borderId="13" xfId="1" applyFont="1" applyBorder="1" applyAlignment="1">
      <alignment horizontal="center" vertical="center"/>
    </xf>
    <xf numFmtId="44" fontId="2" fillId="0" borderId="18" xfId="1" applyFont="1" applyBorder="1" applyAlignment="1">
      <alignment horizontal="center" vertical="center" wrapText="1"/>
    </xf>
    <xf numFmtId="44" fontId="2" fillId="0" borderId="19" xfId="1" applyFont="1" applyBorder="1" applyAlignment="1">
      <alignment horizontal="center" vertical="center"/>
    </xf>
    <xf numFmtId="44" fontId="2" fillId="0" borderId="5" xfId="1" applyFont="1" applyBorder="1" applyAlignment="1">
      <alignment horizontal="center" vertical="center"/>
    </xf>
    <xf numFmtId="44" fontId="2" fillId="0" borderId="29" xfId="1" applyFont="1" applyBorder="1" applyAlignment="1">
      <alignment horizontal="center" vertical="center" wrapText="1"/>
    </xf>
    <xf numFmtId="44" fontId="2" fillId="0" borderId="18" xfId="1" applyFont="1" applyBorder="1" applyAlignment="1">
      <alignment horizontal="center" vertical="center"/>
    </xf>
    <xf numFmtId="0" fontId="6" fillId="4" borderId="22" xfId="0" applyFont="1" applyFill="1" applyBorder="1" applyAlignment="1">
      <alignment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44" fontId="2" fillId="0" borderId="22" xfId="0" applyNumberFormat="1" applyFont="1" applyBorder="1" applyAlignment="1">
      <alignment vertical="top" wrapText="1"/>
    </xf>
    <xf numFmtId="0" fontId="6" fillId="4" borderId="15" xfId="0" applyFont="1" applyFill="1" applyBorder="1" applyAlignment="1">
      <alignment vertical="center" wrapText="1"/>
    </xf>
    <xf numFmtId="44" fontId="2" fillId="0" borderId="15" xfId="0" applyNumberFormat="1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4" fontId="6" fillId="0" borderId="21" xfId="1" applyFont="1" applyBorder="1" applyAlignment="1">
      <alignment horizontal="center" vertical="center"/>
    </xf>
  </cellXfs>
  <cellStyles count="3">
    <cellStyle name="Moeda" xfId="1" builtinId="4"/>
    <cellStyle name="Normal" xfId="0" builtinId="0"/>
    <cellStyle name="Porcentagem" xfId="2" builtinId="5"/>
  </cellStyles>
  <dxfs count="12"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34" formatCode="_-&quot;R$&quot;\ * #,##0.00_-;\-&quot;R$&quot;\ * #,##0.00_-;_-&quot;R$&quot;\ * &quot;-&quot;??_-;_-@_-"/>
      <alignment horizontal="center" vertical="center" textRotation="0" wrapText="0" indent="0" justifyLastLine="0" shrinkToFit="0" readingOrder="0"/>
      <border diagonalUp="0" diagonalDown="0">
        <left/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34" formatCode="_-&quot;R$&quot;\ * #,##0.00_-;\-&quot;R$&quot;\ * #,##0.00_-;_-&quot;R$&quot;\ * &quot;-&quot;??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numFmt numFmtId="34" formatCode="_-&quot;R$&quot;\ * #,##0.00_-;\-&quot;R$&quot;\ * #,##0.00_-;_-&quot;R$&quot;\ * &quot;-&quot;??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strike val="0"/>
        <outline val="0"/>
        <shadow val="0"/>
        <u val="none"/>
        <vertAlign val="baseline"/>
        <sz val="12"/>
        <color rgb="FF000000"/>
        <name val="Times New Roman"/>
        <family val="1"/>
        <scheme val="none"/>
      </font>
      <alignment horizontal="center" vertical="center" textRotation="0" wrapText="0" indent="0" justifyLastLine="0" shrinkToFit="0" readingOrder="0"/>
    </dxf>
    <dxf>
      <border outline="0">
        <bottom style="medium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Times New Roman"/>
        <family val="1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0FF00"/>
      <color rgb="FFCC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1673679</xdr:colOff>
      <xdr:row>73</xdr:row>
      <xdr:rowOff>380999</xdr:rowOff>
    </xdr:from>
    <xdr:to>
      <xdr:col>3</xdr:col>
      <xdr:colOff>4404179</xdr:colOff>
      <xdr:row>74</xdr:row>
      <xdr:rowOff>367391</xdr:rowOff>
    </xdr:to>
    <xdr:sp macro="" textlink="">
      <xdr:nvSpPr>
        <xdr:cNvPr id="2" name="Retângulo 1">
          <a:extLst>
            <a:ext uri="{FF2B5EF4-FFF2-40B4-BE49-F238E27FC236}">
              <a16:creationId xmlns:a16="http://schemas.microsoft.com/office/drawing/2014/main" id="{01348592-3A5B-452B-B13F-34E2862887ED}"/>
            </a:ext>
          </a:extLst>
        </xdr:cNvPr>
        <xdr:cNvSpPr/>
      </xdr:nvSpPr>
      <xdr:spPr>
        <a:xfrm>
          <a:off x="3083379" y="50634899"/>
          <a:ext cx="2730500" cy="67219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pt-BR" sz="1100" b="0" cap="none" spc="0">
            <a:ln w="0"/>
            <a:solidFill>
              <a:schemeClr val="tx1"/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FDAD970-A13E-4306-954D-833F949168A7}" name="Tabela132" displayName="Tabela132" ref="C2:K66" totalsRowShown="0" headerRowDxfId="11" dataDxfId="9" headerRowBorderDxfId="10" tableBorderDxfId="8">
  <autoFilter ref="C2:K66" xr:uid="{54BD16D4-7194-4786-81DB-AAC703AEC43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tableColumns count="9">
    <tableColumn id="1" xr3:uid="{65C4B703-5F77-4013-A037-3A24D86447FB}" name="ITEM" dataDxfId="7"/>
    <tableColumn id="2" xr3:uid="{9800870E-AEAC-4FC4-826F-0981C4AEC070}" name="DISCRIMINAÇÃO" dataDxfId="6"/>
    <tableColumn id="3" xr3:uid="{1883C736-AEF4-48CB-BFC9-ECF5FA938F81}" name="UNID." dataDxfId="5"/>
    <tableColumn id="4" xr3:uid="{9CD85507-470A-44D3-931F-403CA4AA5311}" name="QUANT. " dataDxfId="4"/>
    <tableColumn id="5" xr3:uid="{7EE1B0DC-F9EA-459E-B356-9FE7350CAEDB}" name="VALOR (R$) UNITÁRIO" dataDxfId="3">
      <calculatedColumnFormula>(78.78+53.65)</calculatedColumnFormula>
    </tableColumn>
    <tableColumn id="6" xr3:uid="{89AAD625-A614-4D48-8FF2-20D4DFF24064}" name="BDI" dataDxfId="2" dataCellStyle="Porcentagem"/>
    <tableColumn id="7" xr3:uid="{EACE73CC-687F-4C23-8312-00869A46DCA6}" name="VALOR" dataDxfId="1">
      <calculatedColumnFormula>G3+(G3*H3)</calculatedColumnFormula>
    </tableColumn>
    <tableColumn id="10" xr3:uid="{B1A44565-BF56-4D55-8F04-49D86B1B7B56}" name="ADICIONAL DE INSALUBRIDADE"/>
    <tableColumn id="9" xr3:uid="{FB734198-AFF5-441D-B253-FF13A184332A}" name="SUBTOTAL" dataDxfId="0">
      <calculatedColumnFormula>I3*F3</calculatedColumnFormula>
    </tableColumn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037F5-FDD0-49C7-BA4A-F04728825215}">
  <sheetPr codeName="Planilha4">
    <pageSetUpPr fitToPage="1"/>
  </sheetPr>
  <dimension ref="C1:P81"/>
  <sheetViews>
    <sheetView showGridLines="0" tabSelected="1" topLeftCell="D61" zoomScale="70" zoomScaleNormal="70" workbookViewId="0">
      <selection activeCell="D41" sqref="D41"/>
    </sheetView>
  </sheetViews>
  <sheetFormatPr defaultRowHeight="54" customHeight="1" x14ac:dyDescent="0.25"/>
  <cols>
    <col min="1" max="2" width="6.28515625" customWidth="1"/>
    <col min="3" max="3" width="8.5703125" customWidth="1"/>
    <col min="4" max="4" width="92.28515625" style="1" customWidth="1"/>
    <col min="5" max="5" width="13.140625" customWidth="1"/>
    <col min="6" max="6" width="10.7109375" customWidth="1"/>
    <col min="7" max="7" width="18.140625" customWidth="1"/>
    <col min="8" max="8" width="14.140625" style="2" customWidth="1"/>
    <col min="9" max="9" width="20.140625" bestFit="1" customWidth="1"/>
    <col min="10" max="10" width="24.28515625" bestFit="1" customWidth="1"/>
    <col min="11" max="11" width="21.5703125" bestFit="1" customWidth="1"/>
    <col min="12" max="12" width="1.5703125" customWidth="1"/>
    <col min="13" max="13" width="21" customWidth="1"/>
    <col min="15" max="15" width="20.140625" customWidth="1"/>
    <col min="16" max="16" width="40.28515625" customWidth="1"/>
    <col min="18" max="18" width="42.140625" customWidth="1"/>
  </cols>
  <sheetData>
    <row r="1" spans="3:11" ht="54" customHeight="1" thickBot="1" x14ac:dyDescent="0.3">
      <c r="C1" s="89" t="s">
        <v>116</v>
      </c>
      <c r="D1" s="90"/>
      <c r="E1" s="90"/>
      <c r="F1" s="90"/>
      <c r="G1" s="90"/>
      <c r="H1" s="90"/>
      <c r="I1" s="90"/>
      <c r="J1" s="90"/>
      <c r="K1" s="91"/>
    </row>
    <row r="2" spans="3:11" ht="54" customHeight="1" thickBot="1" x14ac:dyDescent="0.3">
      <c r="C2" s="45" t="s">
        <v>0</v>
      </c>
      <c r="D2" s="46" t="s">
        <v>1</v>
      </c>
      <c r="E2" s="46" t="s">
        <v>2</v>
      </c>
      <c r="F2" s="46" t="s">
        <v>120</v>
      </c>
      <c r="G2" s="46" t="s">
        <v>3</v>
      </c>
      <c r="H2" s="47" t="s">
        <v>4</v>
      </c>
      <c r="I2" s="46" t="s">
        <v>119</v>
      </c>
      <c r="J2" s="46" t="s">
        <v>161</v>
      </c>
      <c r="K2" s="48" t="s">
        <v>118</v>
      </c>
    </row>
    <row r="3" spans="3:11" ht="54" customHeight="1" thickBot="1" x14ac:dyDescent="0.3">
      <c r="C3" s="49">
        <v>1</v>
      </c>
      <c r="D3" s="50" t="s">
        <v>115</v>
      </c>
      <c r="E3" s="50"/>
      <c r="F3" s="50"/>
      <c r="G3" s="51"/>
      <c r="H3" s="52"/>
      <c r="I3" s="53"/>
      <c r="J3" s="64"/>
      <c r="K3" s="54">
        <f>SUM(K4:K11)</f>
        <v>0</v>
      </c>
    </row>
    <row r="4" spans="3:11" ht="54" customHeight="1" x14ac:dyDescent="0.25">
      <c r="C4" s="3" t="s">
        <v>5</v>
      </c>
      <c r="D4" s="4" t="s">
        <v>107</v>
      </c>
      <c r="E4" s="4" t="s">
        <v>117</v>
      </c>
      <c r="F4" s="82">
        <v>40</v>
      </c>
      <c r="G4" s="31"/>
      <c r="H4" s="32"/>
      <c r="I4" s="31"/>
      <c r="J4" s="65"/>
      <c r="K4" s="5">
        <f t="shared" ref="K4:K11" si="0">I4*F4</f>
        <v>0</v>
      </c>
    </row>
    <row r="5" spans="3:11" ht="54" customHeight="1" x14ac:dyDescent="0.25">
      <c r="C5" s="6" t="s">
        <v>6</v>
      </c>
      <c r="D5" s="7" t="s">
        <v>160</v>
      </c>
      <c r="E5" s="7" t="s">
        <v>93</v>
      </c>
      <c r="F5" s="7">
        <v>2</v>
      </c>
      <c r="G5" s="8"/>
      <c r="H5" s="9"/>
      <c r="I5" s="8"/>
      <c r="J5" s="66"/>
      <c r="K5" s="10">
        <f t="shared" si="0"/>
        <v>0</v>
      </c>
    </row>
    <row r="6" spans="3:11" ht="54" customHeight="1" x14ac:dyDescent="0.25">
      <c r="C6" s="6" t="s">
        <v>7</v>
      </c>
      <c r="D6" s="7" t="s">
        <v>43</v>
      </c>
      <c r="E6" s="7" t="s">
        <v>93</v>
      </c>
      <c r="F6" s="7">
        <v>1</v>
      </c>
      <c r="G6" s="8"/>
      <c r="H6" s="9"/>
      <c r="I6" s="8"/>
      <c r="J6" s="66"/>
      <c r="K6" s="10">
        <f t="shared" si="0"/>
        <v>0</v>
      </c>
    </row>
    <row r="7" spans="3:11" ht="54" customHeight="1" x14ac:dyDescent="0.25">
      <c r="C7" s="6" t="s">
        <v>8</v>
      </c>
      <c r="D7" s="7" t="s">
        <v>45</v>
      </c>
      <c r="E7" s="7" t="s">
        <v>93</v>
      </c>
      <c r="F7" s="11">
        <v>1</v>
      </c>
      <c r="G7" s="12"/>
      <c r="H7" s="9"/>
      <c r="I7" s="12"/>
      <c r="J7" s="66"/>
      <c r="K7" s="13">
        <f t="shared" si="0"/>
        <v>0</v>
      </c>
    </row>
    <row r="8" spans="3:11" ht="54" customHeight="1" x14ac:dyDescent="0.25">
      <c r="C8" s="6" t="s">
        <v>9</v>
      </c>
      <c r="D8" s="7" t="s">
        <v>46</v>
      </c>
      <c r="E8" s="7" t="s">
        <v>93</v>
      </c>
      <c r="F8" s="83">
        <v>1</v>
      </c>
      <c r="G8" s="8"/>
      <c r="H8" s="9"/>
      <c r="I8" s="8"/>
      <c r="J8" s="66"/>
      <c r="K8" s="10">
        <f t="shared" si="0"/>
        <v>0</v>
      </c>
    </row>
    <row r="9" spans="3:11" ht="54" customHeight="1" x14ac:dyDescent="0.25">
      <c r="C9" s="6" t="s">
        <v>10</v>
      </c>
      <c r="D9" s="7" t="s">
        <v>108</v>
      </c>
      <c r="E9" s="7" t="s">
        <v>93</v>
      </c>
      <c r="F9" s="11">
        <v>2</v>
      </c>
      <c r="G9" s="8"/>
      <c r="H9" s="9"/>
      <c r="I9" s="8"/>
      <c r="J9" s="66"/>
      <c r="K9" s="10">
        <f t="shared" si="0"/>
        <v>0</v>
      </c>
    </row>
    <row r="10" spans="3:11" ht="54" customHeight="1" x14ac:dyDescent="0.25">
      <c r="C10" s="6" t="s">
        <v>44</v>
      </c>
      <c r="D10" s="7" t="s">
        <v>109</v>
      </c>
      <c r="E10" s="7" t="s">
        <v>93</v>
      </c>
      <c r="F10" s="7">
        <v>2</v>
      </c>
      <c r="G10" s="8"/>
      <c r="H10" s="9"/>
      <c r="I10" s="8"/>
      <c r="J10" s="66"/>
      <c r="K10" s="10">
        <f t="shared" si="0"/>
        <v>0</v>
      </c>
    </row>
    <row r="11" spans="3:11" ht="54" customHeight="1" thickBot="1" x14ac:dyDescent="0.3">
      <c r="C11" s="33" t="s">
        <v>101</v>
      </c>
      <c r="D11" s="21" t="s">
        <v>11</v>
      </c>
      <c r="E11" s="7" t="s">
        <v>93</v>
      </c>
      <c r="F11" s="21">
        <v>1</v>
      </c>
      <c r="G11" s="24"/>
      <c r="H11" s="30"/>
      <c r="I11" s="24"/>
      <c r="J11" s="66"/>
      <c r="K11" s="34">
        <f t="shared" si="0"/>
        <v>0</v>
      </c>
    </row>
    <row r="12" spans="3:11" ht="54" customHeight="1" thickBot="1" x14ac:dyDescent="0.3">
      <c r="C12" s="49">
        <v>2</v>
      </c>
      <c r="D12" s="50" t="s">
        <v>12</v>
      </c>
      <c r="E12" s="50"/>
      <c r="F12" s="50"/>
      <c r="G12" s="51"/>
      <c r="H12" s="52"/>
      <c r="I12" s="53"/>
      <c r="J12" s="64"/>
      <c r="K12" s="54">
        <f>SUM(K13:K21)</f>
        <v>0</v>
      </c>
    </row>
    <row r="13" spans="3:11" ht="54" customHeight="1" x14ac:dyDescent="0.25">
      <c r="C13" s="35" t="s">
        <v>13</v>
      </c>
      <c r="D13" s="4" t="s">
        <v>54</v>
      </c>
      <c r="E13" s="36" t="s">
        <v>122</v>
      </c>
      <c r="F13" s="85">
        <v>11</v>
      </c>
      <c r="G13" s="37"/>
      <c r="H13" s="32"/>
      <c r="I13" s="31"/>
      <c r="J13" s="65"/>
      <c r="K13" s="39">
        <f>Tabela132[[#This Row],[VALOR]]*Tabela132[[#This Row],[QUANT. ]]</f>
        <v>0</v>
      </c>
    </row>
    <row r="14" spans="3:11" ht="54" customHeight="1" x14ac:dyDescent="0.25">
      <c r="C14" s="14" t="s">
        <v>14</v>
      </c>
      <c r="D14" s="7" t="s">
        <v>53</v>
      </c>
      <c r="E14" s="36" t="s">
        <v>122</v>
      </c>
      <c r="F14" s="86">
        <v>11</v>
      </c>
      <c r="G14" s="15"/>
      <c r="H14" s="9"/>
      <c r="I14" s="8"/>
      <c r="J14" s="66"/>
      <c r="K14" s="13">
        <f>Tabela132[[#This Row],[VALOR]]*Tabela132[[#This Row],[QUANT. ]]</f>
        <v>0</v>
      </c>
    </row>
    <row r="15" spans="3:11" ht="54" customHeight="1" x14ac:dyDescent="0.25">
      <c r="C15" s="14" t="s">
        <v>15</v>
      </c>
      <c r="D15" s="7" t="s">
        <v>16</v>
      </c>
      <c r="E15" s="11" t="s">
        <v>123</v>
      </c>
      <c r="F15" s="86">
        <v>11</v>
      </c>
      <c r="G15" s="15"/>
      <c r="H15" s="9"/>
      <c r="I15" s="8"/>
      <c r="J15" s="66"/>
      <c r="K15" s="13">
        <f>Tabela132[[#This Row],[VALOR]]*Tabela132[[#This Row],[QUANT. ]]</f>
        <v>0</v>
      </c>
    </row>
    <row r="16" spans="3:11" ht="54" customHeight="1" x14ac:dyDescent="0.25">
      <c r="C16" s="14" t="s">
        <v>17</v>
      </c>
      <c r="D16" s="7" t="s">
        <v>18</v>
      </c>
      <c r="E16" s="11" t="s">
        <v>123</v>
      </c>
      <c r="F16" s="86">
        <v>11</v>
      </c>
      <c r="G16" s="15"/>
      <c r="H16" s="9"/>
      <c r="I16" s="8"/>
      <c r="J16" s="66"/>
      <c r="K16" s="13">
        <f>Tabela132[[#This Row],[VALOR]]*Tabela132[[#This Row],[QUANT. ]]</f>
        <v>0</v>
      </c>
    </row>
    <row r="17" spans="3:11" ht="54" customHeight="1" x14ac:dyDescent="0.25">
      <c r="C17" s="14" t="s">
        <v>19</v>
      </c>
      <c r="D17" s="7" t="s">
        <v>103</v>
      </c>
      <c r="E17" s="11" t="s">
        <v>123</v>
      </c>
      <c r="F17" s="86">
        <v>44</v>
      </c>
      <c r="G17" s="15"/>
      <c r="H17" s="9"/>
      <c r="I17" s="8"/>
      <c r="J17" s="66"/>
      <c r="K17" s="13">
        <f>Tabela132[[#This Row],[VALOR]]*Tabela132[[#This Row],[QUANT. ]]</f>
        <v>0</v>
      </c>
    </row>
    <row r="18" spans="3:11" ht="54" customHeight="1" x14ac:dyDescent="0.25">
      <c r="C18" s="14" t="s">
        <v>20</v>
      </c>
      <c r="D18" s="7" t="s">
        <v>102</v>
      </c>
      <c r="E18" s="11" t="s">
        <v>123</v>
      </c>
      <c r="F18" s="86">
        <v>44</v>
      </c>
      <c r="G18" s="15"/>
      <c r="H18" s="9"/>
      <c r="I18" s="12"/>
      <c r="J18" s="69"/>
      <c r="K18" s="16">
        <f>I18*F18</f>
        <v>0</v>
      </c>
    </row>
    <row r="19" spans="3:11" ht="54" customHeight="1" x14ac:dyDescent="0.25">
      <c r="C19" s="14" t="s">
        <v>75</v>
      </c>
      <c r="D19" s="7" t="s">
        <v>104</v>
      </c>
      <c r="E19" s="11" t="s">
        <v>123</v>
      </c>
      <c r="F19" s="86">
        <v>11</v>
      </c>
      <c r="G19" s="15"/>
      <c r="H19" s="9"/>
      <c r="I19" s="12"/>
      <c r="J19" s="69"/>
      <c r="K19" s="16">
        <f>I19*F19</f>
        <v>0</v>
      </c>
    </row>
    <row r="20" spans="3:11" ht="54" customHeight="1" x14ac:dyDescent="0.25">
      <c r="C20" s="14" t="s">
        <v>76</v>
      </c>
      <c r="D20" s="7" t="s">
        <v>105</v>
      </c>
      <c r="E20" s="11" t="s">
        <v>123</v>
      </c>
      <c r="F20" s="86">
        <v>15</v>
      </c>
      <c r="G20" s="15"/>
      <c r="H20" s="9"/>
      <c r="I20" s="12"/>
      <c r="J20" s="69"/>
      <c r="K20" s="16">
        <f>I20*F20</f>
        <v>0</v>
      </c>
    </row>
    <row r="21" spans="3:11" ht="54" customHeight="1" thickBot="1" x14ac:dyDescent="0.3">
      <c r="C21" s="29" t="s">
        <v>106</v>
      </c>
      <c r="D21" s="21" t="s">
        <v>55</v>
      </c>
      <c r="E21" s="11" t="s">
        <v>123</v>
      </c>
      <c r="F21" s="87">
        <v>11</v>
      </c>
      <c r="G21" s="23"/>
      <c r="H21" s="30"/>
      <c r="I21" s="24"/>
      <c r="J21" s="70"/>
      <c r="K21" s="41">
        <f>I21*F21</f>
        <v>0</v>
      </c>
    </row>
    <row r="22" spans="3:11" ht="54" customHeight="1" thickBot="1" x14ac:dyDescent="0.3">
      <c r="C22" s="49">
        <v>3</v>
      </c>
      <c r="D22" s="50" t="s">
        <v>56</v>
      </c>
      <c r="E22" s="50"/>
      <c r="F22" s="50"/>
      <c r="G22" s="51"/>
      <c r="H22" s="52"/>
      <c r="I22" s="53"/>
      <c r="J22" s="64"/>
      <c r="K22" s="54">
        <f>SUM(K23:K34)</f>
        <v>0</v>
      </c>
    </row>
    <row r="23" spans="3:11" ht="54" customHeight="1" x14ac:dyDescent="0.25">
      <c r="C23" s="35" t="s">
        <v>22</v>
      </c>
      <c r="D23" s="4" t="s">
        <v>57</v>
      </c>
      <c r="E23" s="36" t="s">
        <v>123</v>
      </c>
      <c r="F23" s="85">
        <v>4</v>
      </c>
      <c r="G23" s="37"/>
      <c r="H23" s="42"/>
      <c r="I23" s="38"/>
      <c r="J23" s="71"/>
      <c r="K23" s="43">
        <f t="shared" ref="K23:K30" si="1">I23*F23</f>
        <v>0</v>
      </c>
    </row>
    <row r="24" spans="3:11" ht="54" customHeight="1" x14ac:dyDescent="0.25">
      <c r="C24" s="14" t="s">
        <v>24</v>
      </c>
      <c r="D24" s="7" t="s">
        <v>58</v>
      </c>
      <c r="E24" s="36" t="s">
        <v>123</v>
      </c>
      <c r="F24" s="86">
        <v>4</v>
      </c>
      <c r="G24" s="15"/>
      <c r="H24" s="26"/>
      <c r="I24" s="12"/>
      <c r="J24" s="69"/>
      <c r="K24" s="16">
        <f t="shared" si="1"/>
        <v>0</v>
      </c>
    </row>
    <row r="25" spans="3:11" ht="54" customHeight="1" x14ac:dyDescent="0.25">
      <c r="C25" s="14" t="s">
        <v>26</v>
      </c>
      <c r="D25" s="7" t="s">
        <v>59</v>
      </c>
      <c r="E25" s="36" t="s">
        <v>123</v>
      </c>
      <c r="F25" s="86">
        <v>2</v>
      </c>
      <c r="G25" s="15"/>
      <c r="H25" s="26"/>
      <c r="I25" s="12"/>
      <c r="J25" s="69"/>
      <c r="K25" s="16">
        <f t="shared" si="1"/>
        <v>0</v>
      </c>
    </row>
    <row r="26" spans="3:11" ht="54" customHeight="1" x14ac:dyDescent="0.25">
      <c r="C26" s="14" t="s">
        <v>27</v>
      </c>
      <c r="D26" s="7" t="s">
        <v>60</v>
      </c>
      <c r="E26" s="36" t="s">
        <v>123</v>
      </c>
      <c r="F26" s="86">
        <v>3</v>
      </c>
      <c r="G26" s="15"/>
      <c r="H26" s="26"/>
      <c r="I26" s="12"/>
      <c r="J26" s="69"/>
      <c r="K26" s="16">
        <f t="shared" si="1"/>
        <v>0</v>
      </c>
    </row>
    <row r="27" spans="3:11" ht="54" customHeight="1" x14ac:dyDescent="0.25">
      <c r="C27" s="14" t="s">
        <v>41</v>
      </c>
      <c r="D27" s="7" t="s">
        <v>61</v>
      </c>
      <c r="E27" s="36" t="s">
        <v>123</v>
      </c>
      <c r="F27" s="86">
        <v>2</v>
      </c>
      <c r="G27" s="15"/>
      <c r="H27" s="26"/>
      <c r="I27" s="12"/>
      <c r="J27" s="69"/>
      <c r="K27" s="16">
        <f t="shared" si="1"/>
        <v>0</v>
      </c>
    </row>
    <row r="28" spans="3:11" ht="54" customHeight="1" x14ac:dyDescent="0.25">
      <c r="C28" s="14" t="s">
        <v>42</v>
      </c>
      <c r="D28" s="7" t="s">
        <v>62</v>
      </c>
      <c r="E28" s="36" t="s">
        <v>123</v>
      </c>
      <c r="F28" s="86">
        <v>3</v>
      </c>
      <c r="G28" s="15"/>
      <c r="H28" s="26"/>
      <c r="I28" s="12"/>
      <c r="J28" s="69"/>
      <c r="K28" s="16">
        <f t="shared" si="1"/>
        <v>0</v>
      </c>
    </row>
    <row r="29" spans="3:11" ht="54" customHeight="1" x14ac:dyDescent="0.25">
      <c r="C29" s="14" t="s">
        <v>68</v>
      </c>
      <c r="D29" s="7" t="s">
        <v>63</v>
      </c>
      <c r="E29" s="36" t="s">
        <v>123</v>
      </c>
      <c r="F29" s="86">
        <v>2</v>
      </c>
      <c r="G29" s="15"/>
      <c r="H29" s="26"/>
      <c r="I29" s="12"/>
      <c r="J29" s="69"/>
      <c r="K29" s="16">
        <f t="shared" si="1"/>
        <v>0</v>
      </c>
    </row>
    <row r="30" spans="3:11" ht="54" customHeight="1" x14ac:dyDescent="0.25">
      <c r="C30" s="14" t="s">
        <v>69</v>
      </c>
      <c r="D30" s="7" t="s">
        <v>64</v>
      </c>
      <c r="E30" s="36" t="s">
        <v>123</v>
      </c>
      <c r="F30" s="86">
        <v>3</v>
      </c>
      <c r="G30" s="15"/>
      <c r="H30" s="26"/>
      <c r="I30" s="12"/>
      <c r="J30" s="69"/>
      <c r="K30" s="16">
        <f t="shared" si="1"/>
        <v>0</v>
      </c>
    </row>
    <row r="31" spans="3:11" ht="54" customHeight="1" x14ac:dyDescent="0.25">
      <c r="C31" s="14" t="s">
        <v>70</v>
      </c>
      <c r="D31" s="7" t="s">
        <v>74</v>
      </c>
      <c r="E31" s="36" t="s">
        <v>123</v>
      </c>
      <c r="F31" s="86">
        <v>3</v>
      </c>
      <c r="G31" s="15"/>
      <c r="H31" s="26"/>
      <c r="I31" s="12"/>
      <c r="J31" s="69"/>
      <c r="K31" s="16">
        <f>I31*F31</f>
        <v>0</v>
      </c>
    </row>
    <row r="32" spans="3:11" ht="54" customHeight="1" x14ac:dyDescent="0.25">
      <c r="C32" s="14" t="s">
        <v>71</v>
      </c>
      <c r="D32" s="7" t="s">
        <v>65</v>
      </c>
      <c r="E32" s="36" t="s">
        <v>123</v>
      </c>
      <c r="F32" s="86">
        <v>3</v>
      </c>
      <c r="G32" s="15"/>
      <c r="H32" s="26"/>
      <c r="I32" s="12"/>
      <c r="J32" s="69"/>
      <c r="K32" s="16">
        <f t="shared" ref="K32" si="2">I32*F32</f>
        <v>0</v>
      </c>
    </row>
    <row r="33" spans="3:11" ht="54" customHeight="1" x14ac:dyDescent="0.25">
      <c r="C33" s="14" t="s">
        <v>72</v>
      </c>
      <c r="D33" s="28" t="s">
        <v>66</v>
      </c>
      <c r="E33" s="36" t="s">
        <v>123</v>
      </c>
      <c r="F33" s="88">
        <v>3</v>
      </c>
      <c r="G33" s="17"/>
      <c r="H33" s="26"/>
      <c r="I33" s="18"/>
      <c r="J33" s="18"/>
      <c r="K33" s="17">
        <f>I33*F33</f>
        <v>0</v>
      </c>
    </row>
    <row r="34" spans="3:11" ht="54" customHeight="1" thickBot="1" x14ac:dyDescent="0.3">
      <c r="C34" s="29" t="s">
        <v>73</v>
      </c>
      <c r="D34" s="28" t="s">
        <v>67</v>
      </c>
      <c r="E34" s="36" t="s">
        <v>123</v>
      </c>
      <c r="F34" s="20">
        <v>2</v>
      </c>
      <c r="G34" s="17"/>
      <c r="H34" s="44"/>
      <c r="I34" s="18"/>
      <c r="J34" s="18"/>
      <c r="K34" s="17">
        <f>I34*F34</f>
        <v>0</v>
      </c>
    </row>
    <row r="35" spans="3:11" ht="54" customHeight="1" thickBot="1" x14ac:dyDescent="0.3">
      <c r="C35" s="49">
        <v>4</v>
      </c>
      <c r="D35" s="50" t="s">
        <v>21</v>
      </c>
      <c r="E35" s="50"/>
      <c r="F35" s="50"/>
      <c r="G35" s="51"/>
      <c r="H35" s="52"/>
      <c r="I35" s="53"/>
      <c r="J35" s="64"/>
      <c r="K35" s="54">
        <f>SUM(K36:K42)</f>
        <v>0</v>
      </c>
    </row>
    <row r="36" spans="3:11" ht="54" customHeight="1" x14ac:dyDescent="0.25">
      <c r="C36" s="35" t="s">
        <v>30</v>
      </c>
      <c r="D36" s="4" t="s">
        <v>23</v>
      </c>
      <c r="E36" s="36" t="s">
        <v>124</v>
      </c>
      <c r="F36" s="36">
        <v>132</v>
      </c>
      <c r="G36" s="37"/>
      <c r="H36" s="32"/>
      <c r="I36" s="31"/>
      <c r="J36" s="65"/>
      <c r="K36" s="39">
        <f>(I36*F36)</f>
        <v>0</v>
      </c>
    </row>
    <row r="37" spans="3:11" ht="54" customHeight="1" x14ac:dyDescent="0.25">
      <c r="C37" s="14" t="s">
        <v>31</v>
      </c>
      <c r="D37" s="81" t="s">
        <v>25</v>
      </c>
      <c r="E37" s="11" t="s">
        <v>125</v>
      </c>
      <c r="F37" s="11">
        <v>112</v>
      </c>
      <c r="G37" s="15"/>
      <c r="H37" s="9"/>
      <c r="I37" s="8"/>
      <c r="J37" s="65"/>
      <c r="K37" s="39">
        <f t="shared" ref="K37:K42" si="3">(I37*F37)</f>
        <v>0</v>
      </c>
    </row>
    <row r="38" spans="3:11" ht="54" customHeight="1" x14ac:dyDescent="0.25">
      <c r="C38" s="14" t="s">
        <v>32</v>
      </c>
      <c r="D38" s="81" t="s">
        <v>47</v>
      </c>
      <c r="E38" s="11" t="s">
        <v>124</v>
      </c>
      <c r="F38" s="11">
        <v>132</v>
      </c>
      <c r="G38" s="15"/>
      <c r="H38" s="9"/>
      <c r="I38" s="8"/>
      <c r="J38" s="65"/>
      <c r="K38" s="39">
        <f t="shared" si="3"/>
        <v>0</v>
      </c>
    </row>
    <row r="39" spans="3:11" ht="54" customHeight="1" x14ac:dyDescent="0.25">
      <c r="C39" s="14" t="s">
        <v>33</v>
      </c>
      <c r="D39" s="81" t="s">
        <v>159</v>
      </c>
      <c r="E39" s="11" t="s">
        <v>125</v>
      </c>
      <c r="F39" s="11">
        <v>112</v>
      </c>
      <c r="G39" s="15"/>
      <c r="H39" s="9"/>
      <c r="I39" s="8"/>
      <c r="J39" s="65"/>
      <c r="K39" s="39">
        <f t="shared" si="3"/>
        <v>0</v>
      </c>
    </row>
    <row r="40" spans="3:11" ht="54" customHeight="1" x14ac:dyDescent="0.25">
      <c r="C40" s="14" t="s">
        <v>34</v>
      </c>
      <c r="D40" s="81" t="s">
        <v>157</v>
      </c>
      <c r="E40" s="11" t="s">
        <v>124</v>
      </c>
      <c r="F40" s="11">
        <v>110</v>
      </c>
      <c r="G40" s="15"/>
      <c r="H40" s="9"/>
      <c r="I40" s="8"/>
      <c r="J40" s="65"/>
      <c r="K40" s="39">
        <f t="shared" si="3"/>
        <v>0</v>
      </c>
    </row>
    <row r="41" spans="3:11" ht="54" customHeight="1" x14ac:dyDescent="0.25">
      <c r="C41" s="14" t="s">
        <v>35</v>
      </c>
      <c r="D41" s="81" t="s">
        <v>156</v>
      </c>
      <c r="E41" s="11" t="s">
        <v>125</v>
      </c>
      <c r="F41" s="11">
        <v>110</v>
      </c>
      <c r="G41" s="15"/>
      <c r="H41" s="9"/>
      <c r="I41" s="12"/>
      <c r="J41" s="72"/>
      <c r="K41" s="39">
        <f t="shared" si="3"/>
        <v>0</v>
      </c>
    </row>
    <row r="42" spans="3:11" ht="54" customHeight="1" thickBot="1" x14ac:dyDescent="0.3">
      <c r="C42" s="14" t="s">
        <v>155</v>
      </c>
      <c r="D42" s="21" t="s">
        <v>28</v>
      </c>
      <c r="E42" s="22" t="s">
        <v>121</v>
      </c>
      <c r="F42" s="22">
        <v>1</v>
      </c>
      <c r="G42" s="23"/>
      <c r="H42" s="30"/>
      <c r="I42" s="24"/>
      <c r="J42" s="73"/>
      <c r="K42" s="39">
        <f t="shared" si="3"/>
        <v>0</v>
      </c>
    </row>
    <row r="43" spans="3:11" ht="54" customHeight="1" thickBot="1" x14ac:dyDescent="0.3">
      <c r="C43" s="49">
        <v>5</v>
      </c>
      <c r="D43" s="50" t="s">
        <v>29</v>
      </c>
      <c r="E43" s="50"/>
      <c r="F43" s="50"/>
      <c r="G43" s="51"/>
      <c r="H43" s="52"/>
      <c r="I43" s="53"/>
      <c r="J43" s="64"/>
      <c r="K43" s="54">
        <f>SUM(K44:K63)</f>
        <v>0</v>
      </c>
    </row>
    <row r="44" spans="3:11" ht="54" customHeight="1" x14ac:dyDescent="0.25">
      <c r="C44" s="35" t="s">
        <v>39</v>
      </c>
      <c r="D44" s="4" t="s">
        <v>154</v>
      </c>
      <c r="E44" s="36" t="s">
        <v>126</v>
      </c>
      <c r="F44" s="36">
        <v>5000</v>
      </c>
      <c r="G44" s="37"/>
      <c r="H44" s="32"/>
      <c r="I44" s="31"/>
      <c r="J44" s="65"/>
      <c r="K44" s="39">
        <f t="shared" ref="K44:K52" si="4">I44*F44</f>
        <v>0</v>
      </c>
    </row>
    <row r="45" spans="3:11" ht="54" customHeight="1" x14ac:dyDescent="0.25">
      <c r="C45" s="14" t="s">
        <v>40</v>
      </c>
      <c r="D45" s="7" t="s">
        <v>49</v>
      </c>
      <c r="E45" s="11" t="s">
        <v>127</v>
      </c>
      <c r="F45" s="11">
        <v>400</v>
      </c>
      <c r="G45" s="15"/>
      <c r="H45" s="9"/>
      <c r="I45" s="8"/>
      <c r="J45" s="66"/>
      <c r="K45" s="13">
        <f t="shared" si="4"/>
        <v>0</v>
      </c>
    </row>
    <row r="46" spans="3:11" ht="54" customHeight="1" x14ac:dyDescent="0.25">
      <c r="C46" s="14" t="s">
        <v>77</v>
      </c>
      <c r="D46" s="7" t="s">
        <v>48</v>
      </c>
      <c r="E46" s="11" t="s">
        <v>123</v>
      </c>
      <c r="F46" s="11">
        <v>40</v>
      </c>
      <c r="G46" s="15"/>
      <c r="H46" s="9"/>
      <c r="I46" s="8"/>
      <c r="J46" s="66"/>
      <c r="K46" s="13">
        <f t="shared" si="4"/>
        <v>0</v>
      </c>
    </row>
    <row r="47" spans="3:11" ht="54" customHeight="1" x14ac:dyDescent="0.25">
      <c r="C47" s="14" t="s">
        <v>78</v>
      </c>
      <c r="D47" s="7" t="s">
        <v>37</v>
      </c>
      <c r="E47" s="11" t="s">
        <v>126</v>
      </c>
      <c r="F47" s="11">
        <v>87</v>
      </c>
      <c r="G47" s="15"/>
      <c r="H47" s="9"/>
      <c r="I47" s="8"/>
      <c r="J47" s="66"/>
      <c r="K47" s="13">
        <f t="shared" si="4"/>
        <v>0</v>
      </c>
    </row>
    <row r="48" spans="3:11" ht="54" customHeight="1" x14ac:dyDescent="0.25">
      <c r="C48" s="14" t="s">
        <v>79</v>
      </c>
      <c r="D48" s="7" t="s">
        <v>96</v>
      </c>
      <c r="E48" s="11" t="s">
        <v>128</v>
      </c>
      <c r="F48" s="11">
        <v>150</v>
      </c>
      <c r="G48" s="15"/>
      <c r="H48" s="9"/>
      <c r="I48" s="8"/>
      <c r="J48" s="66"/>
      <c r="K48" s="13">
        <f t="shared" si="4"/>
        <v>0</v>
      </c>
    </row>
    <row r="49" spans="3:11" ht="54" customHeight="1" x14ac:dyDescent="0.25">
      <c r="C49" s="14" t="s">
        <v>80</v>
      </c>
      <c r="D49" s="7" t="s">
        <v>110</v>
      </c>
      <c r="E49" s="11" t="s">
        <v>126</v>
      </c>
      <c r="F49" s="11">
        <v>150</v>
      </c>
      <c r="G49" s="15"/>
      <c r="H49" s="9"/>
      <c r="I49" s="12"/>
      <c r="J49" s="67"/>
      <c r="K49" s="13">
        <f t="shared" si="4"/>
        <v>0</v>
      </c>
    </row>
    <row r="50" spans="3:11" ht="54" customHeight="1" x14ac:dyDescent="0.25">
      <c r="C50" s="14" t="s">
        <v>81</v>
      </c>
      <c r="D50" s="7" t="s">
        <v>36</v>
      </c>
      <c r="E50" s="11" t="s">
        <v>126</v>
      </c>
      <c r="F50" s="11">
        <v>1</v>
      </c>
      <c r="G50" s="15"/>
      <c r="H50" s="9"/>
      <c r="I50" s="8"/>
      <c r="J50" s="66"/>
      <c r="K50" s="13">
        <f t="shared" si="4"/>
        <v>0</v>
      </c>
    </row>
    <row r="51" spans="3:11" ht="54" customHeight="1" x14ac:dyDescent="0.25">
      <c r="C51" s="14" t="s">
        <v>82</v>
      </c>
      <c r="D51" s="7" t="s">
        <v>95</v>
      </c>
      <c r="E51" s="11" t="s">
        <v>126</v>
      </c>
      <c r="F51" s="11">
        <v>5000</v>
      </c>
      <c r="G51" s="15"/>
      <c r="H51" s="9"/>
      <c r="I51" s="12"/>
      <c r="J51" s="69"/>
      <c r="K51" s="16">
        <f t="shared" si="4"/>
        <v>0</v>
      </c>
    </row>
    <row r="52" spans="3:11" ht="54" customHeight="1" x14ac:dyDescent="0.25">
      <c r="C52" s="14" t="s">
        <v>83</v>
      </c>
      <c r="D52" s="7" t="s">
        <v>111</v>
      </c>
      <c r="E52" s="11" t="s">
        <v>123</v>
      </c>
      <c r="F52" s="11">
        <v>20</v>
      </c>
      <c r="G52" s="15"/>
      <c r="H52" s="9"/>
      <c r="I52" s="12"/>
      <c r="J52" s="69"/>
      <c r="K52" s="16">
        <f t="shared" si="4"/>
        <v>0</v>
      </c>
    </row>
    <row r="53" spans="3:11" ht="54" customHeight="1" x14ac:dyDescent="0.25">
      <c r="C53" s="14" t="s">
        <v>84</v>
      </c>
      <c r="D53" s="7" t="s">
        <v>50</v>
      </c>
      <c r="E53" s="11" t="s">
        <v>123</v>
      </c>
      <c r="F53" s="11">
        <v>1</v>
      </c>
      <c r="G53" s="15"/>
      <c r="H53" s="9"/>
      <c r="I53" s="12"/>
      <c r="J53" s="69"/>
      <c r="K53" s="16">
        <f>I53*F53</f>
        <v>0</v>
      </c>
    </row>
    <row r="54" spans="3:11" ht="54" customHeight="1" x14ac:dyDescent="0.25">
      <c r="C54" s="14" t="s">
        <v>85</v>
      </c>
      <c r="D54" s="7" t="s">
        <v>51</v>
      </c>
      <c r="E54" s="11" t="s">
        <v>123</v>
      </c>
      <c r="F54" s="11">
        <v>1</v>
      </c>
      <c r="G54" s="15"/>
      <c r="H54" s="9"/>
      <c r="I54" s="12"/>
      <c r="J54" s="69"/>
      <c r="K54" s="16">
        <f>I54*F54</f>
        <v>0</v>
      </c>
    </row>
    <row r="55" spans="3:11" ht="54" customHeight="1" x14ac:dyDescent="0.25">
      <c r="C55" s="14" t="s">
        <v>86</v>
      </c>
      <c r="D55" s="7" t="s">
        <v>52</v>
      </c>
      <c r="E55" s="11" t="s">
        <v>123</v>
      </c>
      <c r="F55" s="11">
        <v>1</v>
      </c>
      <c r="G55" s="15"/>
      <c r="H55" s="9"/>
      <c r="I55" s="12"/>
      <c r="J55" s="69"/>
      <c r="K55" s="16">
        <f t="shared" ref="K55:K56" si="5">I55*F55</f>
        <v>0</v>
      </c>
    </row>
    <row r="56" spans="3:11" ht="54" customHeight="1" x14ac:dyDescent="0.25">
      <c r="C56" s="14" t="s">
        <v>87</v>
      </c>
      <c r="D56" s="7" t="s">
        <v>152</v>
      </c>
      <c r="E56" s="11" t="s">
        <v>123</v>
      </c>
      <c r="F56" s="11">
        <v>1</v>
      </c>
      <c r="G56" s="15"/>
      <c r="H56" s="9"/>
      <c r="I56" s="12"/>
      <c r="J56" s="69"/>
      <c r="K56" s="16">
        <f t="shared" si="5"/>
        <v>0</v>
      </c>
    </row>
    <row r="57" spans="3:11" ht="54" customHeight="1" x14ac:dyDescent="0.25">
      <c r="C57" s="14" t="s">
        <v>88</v>
      </c>
      <c r="D57" s="7" t="s">
        <v>153</v>
      </c>
      <c r="E57" s="7" t="s">
        <v>129</v>
      </c>
      <c r="F57" s="11">
        <v>48</v>
      </c>
      <c r="G57" s="15"/>
      <c r="H57" s="9"/>
      <c r="I57" s="12"/>
      <c r="J57" s="69"/>
      <c r="K57" s="16">
        <f>I57*F57</f>
        <v>0</v>
      </c>
    </row>
    <row r="58" spans="3:11" ht="54" customHeight="1" x14ac:dyDescent="0.25">
      <c r="C58" s="14" t="s">
        <v>89</v>
      </c>
      <c r="D58" s="7" t="s">
        <v>94</v>
      </c>
      <c r="E58" s="11" t="s">
        <v>123</v>
      </c>
      <c r="F58" s="11">
        <v>1</v>
      </c>
      <c r="G58" s="15"/>
      <c r="H58" s="9"/>
      <c r="I58" s="12"/>
      <c r="J58" s="69"/>
      <c r="K58" s="16">
        <f>I58*F58</f>
        <v>0</v>
      </c>
    </row>
    <row r="59" spans="3:11" ht="54" customHeight="1" x14ac:dyDescent="0.25">
      <c r="C59" s="14" t="s">
        <v>90</v>
      </c>
      <c r="D59" s="7" t="s">
        <v>112</v>
      </c>
      <c r="E59" s="11" t="s">
        <v>128</v>
      </c>
      <c r="F59" s="11">
        <v>180</v>
      </c>
      <c r="G59" s="15"/>
      <c r="H59" s="9"/>
      <c r="I59" s="12"/>
      <c r="J59" s="69"/>
      <c r="K59" s="16">
        <f>I59*F59</f>
        <v>0</v>
      </c>
    </row>
    <row r="60" spans="3:11" ht="54" customHeight="1" x14ac:dyDescent="0.25">
      <c r="C60" s="14" t="s">
        <v>91</v>
      </c>
      <c r="D60" s="7" t="s">
        <v>38</v>
      </c>
      <c r="E60" s="11" t="s">
        <v>123</v>
      </c>
      <c r="F60" s="84">
        <v>1</v>
      </c>
      <c r="G60" s="15"/>
      <c r="H60" s="9"/>
      <c r="I60" s="8"/>
      <c r="J60" s="66"/>
      <c r="K60" s="13">
        <f>I60*F60</f>
        <v>0</v>
      </c>
    </row>
    <row r="61" spans="3:11" ht="54" customHeight="1" x14ac:dyDescent="0.25">
      <c r="C61" s="14" t="s">
        <v>97</v>
      </c>
      <c r="D61" s="7" t="s">
        <v>113</v>
      </c>
      <c r="E61" s="11" t="s">
        <v>127</v>
      </c>
      <c r="F61" s="11">
        <v>2500</v>
      </c>
      <c r="G61" s="15"/>
      <c r="H61" s="9"/>
      <c r="I61" s="12"/>
      <c r="J61" s="69"/>
      <c r="K61" s="16">
        <f t="shared" ref="K61:K63" si="6">I61*F61</f>
        <v>0</v>
      </c>
    </row>
    <row r="62" spans="3:11" ht="54" customHeight="1" x14ac:dyDescent="0.25">
      <c r="C62" s="14" t="s">
        <v>98</v>
      </c>
      <c r="D62" s="7" t="s">
        <v>151</v>
      </c>
      <c r="E62" s="11" t="s">
        <v>123</v>
      </c>
      <c r="F62" s="11">
        <v>1</v>
      </c>
      <c r="G62" s="15"/>
      <c r="H62" s="9"/>
      <c r="I62" s="12"/>
      <c r="J62" s="69"/>
      <c r="K62" s="16">
        <f t="shared" si="6"/>
        <v>0</v>
      </c>
    </row>
    <row r="63" spans="3:11" ht="54" customHeight="1" thickBot="1" x14ac:dyDescent="0.3">
      <c r="C63" s="29" t="s">
        <v>99</v>
      </c>
      <c r="D63" s="21" t="s">
        <v>150</v>
      </c>
      <c r="E63" s="22" t="s">
        <v>123</v>
      </c>
      <c r="F63" s="22">
        <v>1</v>
      </c>
      <c r="G63" s="23"/>
      <c r="H63" s="30"/>
      <c r="I63" s="40"/>
      <c r="J63" s="74"/>
      <c r="K63" s="41">
        <f t="shared" si="6"/>
        <v>0</v>
      </c>
    </row>
    <row r="64" spans="3:11" ht="54" customHeight="1" thickBot="1" x14ac:dyDescent="0.3">
      <c r="C64" s="49">
        <v>6</v>
      </c>
      <c r="D64" s="50" t="s">
        <v>140</v>
      </c>
      <c r="E64" s="50"/>
      <c r="F64" s="50"/>
      <c r="G64" s="51"/>
      <c r="H64" s="52"/>
      <c r="I64" s="53"/>
      <c r="J64" s="64"/>
      <c r="K64" s="54">
        <f>SUM(K65:K66)</f>
        <v>0</v>
      </c>
    </row>
    <row r="65" spans="3:16" ht="54" customHeight="1" x14ac:dyDescent="0.25">
      <c r="C65" s="35" t="s">
        <v>92</v>
      </c>
      <c r="D65" s="4" t="s">
        <v>100</v>
      </c>
      <c r="E65" s="36" t="s">
        <v>123</v>
      </c>
      <c r="F65" s="36">
        <v>1</v>
      </c>
      <c r="G65" s="37"/>
      <c r="H65" s="32"/>
      <c r="I65" s="31"/>
      <c r="J65" s="65"/>
      <c r="K65" s="39">
        <f>I65*F65</f>
        <v>0</v>
      </c>
    </row>
    <row r="66" spans="3:16" ht="54" customHeight="1" x14ac:dyDescent="0.25">
      <c r="C66" s="29" t="s">
        <v>114</v>
      </c>
      <c r="D66" s="21" t="s">
        <v>149</v>
      </c>
      <c r="E66" s="22" t="s">
        <v>123</v>
      </c>
      <c r="F66" s="22">
        <v>1</v>
      </c>
      <c r="G66" s="23"/>
      <c r="H66" s="30"/>
      <c r="I66" s="24"/>
      <c r="J66" s="68"/>
      <c r="K66" s="25">
        <f>I66*F66</f>
        <v>0</v>
      </c>
    </row>
    <row r="67" spans="3:16" ht="54" customHeight="1" x14ac:dyDescent="0.25">
      <c r="C67" s="92" t="s">
        <v>148</v>
      </c>
      <c r="D67" s="92"/>
      <c r="E67" s="20"/>
      <c r="F67" s="20"/>
      <c r="G67" s="17"/>
      <c r="H67" s="27"/>
      <c r="I67" s="19"/>
      <c r="J67" s="19"/>
      <c r="K67" s="17"/>
    </row>
    <row r="68" spans="3:16" ht="54" customHeight="1" thickBot="1" x14ac:dyDescent="0.3">
      <c r="C68" s="20"/>
      <c r="D68" s="28"/>
      <c r="E68" s="20"/>
      <c r="F68" s="20"/>
      <c r="G68" s="17"/>
      <c r="H68" s="27"/>
      <c r="I68" s="19"/>
      <c r="J68" s="19"/>
      <c r="K68" s="17"/>
    </row>
    <row r="69" spans="3:16" ht="54" customHeight="1" thickBot="1" x14ac:dyDescent="0.3">
      <c r="C69" s="99" t="s">
        <v>138</v>
      </c>
      <c r="D69" s="100"/>
      <c r="E69" s="100"/>
      <c r="F69" s="100"/>
      <c r="G69" s="100"/>
      <c r="H69" s="100"/>
      <c r="I69" s="100"/>
      <c r="J69" s="101"/>
      <c r="K69" s="76"/>
      <c r="N69" s="93" t="s">
        <v>141</v>
      </c>
      <c r="O69" s="94"/>
      <c r="P69" s="59">
        <f>SUM(K64,K43,K22,K12)</f>
        <v>0</v>
      </c>
    </row>
    <row r="70" spans="3:16" ht="54" customHeight="1" thickBot="1" x14ac:dyDescent="0.3">
      <c r="C70" s="57" t="s">
        <v>0</v>
      </c>
      <c r="D70" s="58" t="s">
        <v>131</v>
      </c>
      <c r="E70" s="58" t="s">
        <v>130</v>
      </c>
      <c r="F70" s="58" t="s">
        <v>136</v>
      </c>
      <c r="G70" s="58" t="s">
        <v>139</v>
      </c>
      <c r="H70" s="58" t="s">
        <v>132</v>
      </c>
      <c r="I70" s="75" t="s">
        <v>133</v>
      </c>
      <c r="J70" s="79" t="s">
        <v>134</v>
      </c>
      <c r="N70" s="95" t="s">
        <v>142</v>
      </c>
      <c r="O70" s="96"/>
      <c r="P70" s="60">
        <f>P69/12</f>
        <v>0</v>
      </c>
    </row>
    <row r="71" spans="3:16" ht="69" customHeight="1" thickBot="1" x14ac:dyDescent="0.3">
      <c r="C71" s="55">
        <v>1</v>
      </c>
      <c r="D71" s="56" t="s">
        <v>137</v>
      </c>
      <c r="E71" s="56" t="s">
        <v>135</v>
      </c>
      <c r="F71" s="56">
        <v>1000</v>
      </c>
      <c r="G71" s="56">
        <f>F71*12</f>
        <v>12000</v>
      </c>
      <c r="H71" s="78">
        <f>P75</f>
        <v>0</v>
      </c>
      <c r="I71" s="78">
        <f>H71*F71</f>
        <v>0</v>
      </c>
      <c r="J71" s="80">
        <f>H71*G71</f>
        <v>0</v>
      </c>
      <c r="N71" s="104" t="s">
        <v>143</v>
      </c>
      <c r="O71" s="105"/>
      <c r="P71" s="61">
        <f>K35+K3</f>
        <v>0</v>
      </c>
    </row>
    <row r="72" spans="3:16" ht="54" customHeight="1" thickBot="1" x14ac:dyDescent="0.3">
      <c r="C72" s="106" t="s">
        <v>158</v>
      </c>
      <c r="D72" s="107"/>
      <c r="E72" s="108">
        <f>J71</f>
        <v>0</v>
      </c>
      <c r="F72" s="108"/>
      <c r="G72" s="102"/>
      <c r="H72" s="102"/>
      <c r="I72" s="102"/>
      <c r="J72" s="103"/>
      <c r="K72" s="77"/>
      <c r="N72" s="104" t="s">
        <v>144</v>
      </c>
      <c r="O72" s="105"/>
      <c r="P72" s="61">
        <f>P69+(P71*12)</f>
        <v>0</v>
      </c>
    </row>
    <row r="73" spans="3:16" ht="54" customHeight="1" thickBot="1" x14ac:dyDescent="0.3">
      <c r="C73" s="20"/>
      <c r="D73" s="20" t="s">
        <v>162</v>
      </c>
      <c r="E73" s="20"/>
      <c r="F73" s="20"/>
      <c r="G73" s="17"/>
      <c r="H73" s="27"/>
      <c r="I73" s="19"/>
      <c r="J73" s="19"/>
      <c r="K73" s="17"/>
      <c r="N73" s="97" t="s">
        <v>145</v>
      </c>
      <c r="O73" s="98"/>
      <c r="P73" s="62">
        <f>P70+P71</f>
        <v>0</v>
      </c>
    </row>
    <row r="74" spans="3:16" ht="54" customHeight="1" thickBot="1" x14ac:dyDescent="0.3">
      <c r="C74" s="20"/>
      <c r="D74" s="28"/>
      <c r="E74" s="20"/>
      <c r="F74" s="20"/>
      <c r="G74" s="17"/>
      <c r="H74" s="27"/>
      <c r="I74" s="19"/>
      <c r="J74" s="19"/>
      <c r="K74" s="17"/>
      <c r="N74" s="95" t="s">
        <v>146</v>
      </c>
      <c r="O74" s="96"/>
      <c r="P74" s="63">
        <f>F71</f>
        <v>1000</v>
      </c>
    </row>
    <row r="75" spans="3:16" ht="54" customHeight="1" thickBot="1" x14ac:dyDescent="0.3">
      <c r="C75" s="20"/>
      <c r="D75" s="28"/>
      <c r="E75" s="20"/>
      <c r="F75" s="20"/>
      <c r="G75" s="17"/>
      <c r="H75" s="27"/>
      <c r="I75" s="19"/>
      <c r="J75" s="19"/>
      <c r="K75" s="17"/>
      <c r="N75" s="95" t="s">
        <v>147</v>
      </c>
      <c r="O75" s="96"/>
      <c r="P75" s="60">
        <f>P73/P74</f>
        <v>0</v>
      </c>
    </row>
    <row r="76" spans="3:16" ht="54" customHeight="1" x14ac:dyDescent="0.25">
      <c r="C76" s="20"/>
      <c r="D76" s="28"/>
      <c r="E76" s="20"/>
      <c r="F76" s="20"/>
      <c r="G76" s="17"/>
      <c r="H76" s="27"/>
      <c r="I76" s="19"/>
      <c r="J76" s="19"/>
      <c r="K76" s="17"/>
    </row>
    <row r="79" spans="3:16" ht="54" customHeight="1" x14ac:dyDescent="0.25">
      <c r="C79" s="20"/>
      <c r="D79" s="28"/>
      <c r="E79" s="20"/>
      <c r="F79" s="20"/>
      <c r="G79" s="17"/>
      <c r="H79" s="27"/>
      <c r="I79" s="19"/>
      <c r="J79" s="19"/>
      <c r="K79" s="17"/>
    </row>
    <row r="80" spans="3:16" ht="54" customHeight="1" x14ac:dyDescent="0.25">
      <c r="C80" s="20"/>
      <c r="D80" s="28"/>
      <c r="E80" s="20"/>
      <c r="F80" s="20"/>
      <c r="G80" s="17"/>
      <c r="H80" s="27"/>
      <c r="I80" s="19"/>
      <c r="J80" s="19"/>
      <c r="K80" s="17"/>
    </row>
    <row r="81" spans="3:11" ht="54" customHeight="1" x14ac:dyDescent="0.25">
      <c r="C81" s="20"/>
      <c r="D81" s="28"/>
      <c r="E81" s="20"/>
      <c r="F81" s="20"/>
      <c r="G81" s="17"/>
      <c r="H81" s="27"/>
      <c r="I81" s="19"/>
      <c r="J81" s="19"/>
      <c r="K81" s="17"/>
    </row>
  </sheetData>
  <mergeCells count="13">
    <mergeCell ref="N74:O74"/>
    <mergeCell ref="N75:O75"/>
    <mergeCell ref="C69:J69"/>
    <mergeCell ref="G72:J72"/>
    <mergeCell ref="N71:O71"/>
    <mergeCell ref="C72:D72"/>
    <mergeCell ref="E72:F72"/>
    <mergeCell ref="N72:O72"/>
    <mergeCell ref="C1:K1"/>
    <mergeCell ref="C67:D67"/>
    <mergeCell ref="N69:O69"/>
    <mergeCell ref="N70:O70"/>
    <mergeCell ref="N73:O73"/>
  </mergeCells>
  <printOptions horizontalCentered="1" verticalCentered="1"/>
  <pageMargins left="0.27559055118110237" right="0.27559055118110237" top="0.78740157480314965" bottom="0.78740157480314965" header="0.31496062992125984" footer="0.31496062992125984"/>
  <pageSetup paperSize="9" scale="70" fitToHeight="0" orientation="landscape" r:id="rId1"/>
  <headerFooter>
    <oddHeader xml:space="preserve">&amp;L&amp;G&amp;CCONSÓRCIO PÚBLICO PARA GESTÃO INTEGRADA
Praça Étore Zerbeta, 37, Andradas/MG, CEP 37840-328
</oddHeader>
    <oddFooter>&amp;RPágina &amp;P de &amp;N</oddFooter>
  </headerFooter>
  <drawing r:id="rId2"/>
  <legacyDrawingHF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orçamentária p preench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Leandro Henrique</dc:creator>
  <cp:lastModifiedBy>CPGI</cp:lastModifiedBy>
  <cp:lastPrinted>2025-08-29T15:13:25Z</cp:lastPrinted>
  <dcterms:created xsi:type="dcterms:W3CDTF">2025-05-21T16:12:25Z</dcterms:created>
  <dcterms:modified xsi:type="dcterms:W3CDTF">2025-09-01T14:34:08Z</dcterms:modified>
</cp:coreProperties>
</file>